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9555" windowHeight="9780" tabRatio="865" activeTab="2"/>
  </bookViews>
  <sheets>
    <sheet name="организация пространства" sheetId="6" r:id="rId1"/>
    <sheet name="оснащение и услуги" sheetId="2" r:id="rId2"/>
    <sheet name="окупаемость" sheetId="3" r:id="rId3"/>
    <sheet name="Сопутствующий бизнес" sheetId="4" r:id="rId4"/>
    <sheet name="оснащение для оптики" sheetId="5" r:id="rId5"/>
  </sheets>
  <calcPr calcId="125725"/>
</workbook>
</file>

<file path=xl/calcChain.xml><?xml version="1.0" encoding="utf-8"?>
<calcChain xmlns="http://schemas.openxmlformats.org/spreadsheetml/2006/main">
  <c r="L3" i="3"/>
  <c r="I3" l="1"/>
  <c r="M5"/>
  <c r="A7" s="1"/>
  <c r="I5"/>
  <c r="E5"/>
  <c r="B5" l="1"/>
  <c r="F3"/>
  <c r="C3"/>
  <c r="E21" i="2"/>
  <c r="E19"/>
  <c r="E18"/>
  <c r="K7" i="3"/>
  <c r="E20" i="2"/>
  <c r="E17"/>
  <c r="E16" l="1"/>
  <c r="E15"/>
  <c r="E14"/>
  <c r="E13"/>
  <c r="E5"/>
  <c r="E6"/>
  <c r="E7"/>
  <c r="E8"/>
  <c r="E9"/>
  <c r="E10"/>
  <c r="E11"/>
  <c r="E12"/>
  <c r="E4"/>
  <c r="E3"/>
  <c r="G11" i="3" l="1"/>
  <c r="C11"/>
  <c r="F5" s="1"/>
  <c r="L9"/>
  <c r="G9"/>
  <c r="H9" s="1"/>
  <c r="B9"/>
  <c r="C9" s="1"/>
  <c r="H11" l="1"/>
  <c r="J5" l="1"/>
  <c r="B7" s="1"/>
  <c r="I11" l="1"/>
  <c r="J11" s="1"/>
  <c r="K11" l="1"/>
  <c r="L11" s="1"/>
  <c r="M11" s="1"/>
</calcChain>
</file>

<file path=xl/sharedStrings.xml><?xml version="1.0" encoding="utf-8"?>
<sst xmlns="http://schemas.openxmlformats.org/spreadsheetml/2006/main" count="167" uniqueCount="145">
  <si>
    <t>Щелевая лампа с фото-видео фиксацией</t>
  </si>
  <si>
    <t>оптический когерентный томограф</t>
  </si>
  <si>
    <t>компьютерный периметр</t>
  </si>
  <si>
    <t>рефрактометр</t>
  </si>
  <si>
    <t>тонометр</t>
  </si>
  <si>
    <t>проектор знаков</t>
  </si>
  <si>
    <t>фороптор</t>
  </si>
  <si>
    <t>рабочее место с набором линз</t>
  </si>
  <si>
    <t>обратный офтальмоскоп</t>
  </si>
  <si>
    <t>ультразвуковой сканер</t>
  </si>
  <si>
    <t>стоимость оборудования (руб)</t>
  </si>
  <si>
    <t>исследование полей зрения</t>
  </si>
  <si>
    <t>острота зрения, давление, подбор коррекции</t>
  </si>
  <si>
    <t>Задачи стоящие перед медперсоналом</t>
  </si>
  <si>
    <t>1. Разделение первичного потока пациентов на категории</t>
  </si>
  <si>
    <t>2. Запись пациентов на хирургическое лечение</t>
  </si>
  <si>
    <t>Врачебный осмотр</t>
  </si>
  <si>
    <t>Ранняя диагностика (до субъективных и объективных клинических проявлений) заболеваний сетчатки и зрительного нерва, глаукомы.</t>
  </si>
  <si>
    <t>Стандартный пакет обследования</t>
  </si>
  <si>
    <t>Дополнительное обследование</t>
  </si>
  <si>
    <t>Дополнительные доходы</t>
  </si>
  <si>
    <t>Площадь первичной диагностики</t>
  </si>
  <si>
    <t>Площадь кабинета дополнительной диагностики</t>
  </si>
  <si>
    <r>
      <t>площадь помещения , включая холл, санузел, комнату отдыха для персонала(м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</si>
  <si>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t>максимальное количество первичных  пациентов в день</t>
  </si>
  <si>
    <t>Количество приемных дней в году (первичные)</t>
  </si>
  <si>
    <t>максимальное количество повторных  пациентов в день</t>
  </si>
  <si>
    <t>Количество приемных дней в году (повторные)</t>
  </si>
  <si>
    <t>Предположительный срок окупаемости оборудования (лет)</t>
  </si>
  <si>
    <t>Лазерное лечение глаукомы и вторичной катаракты</t>
  </si>
  <si>
    <t>Лазернная система (три в одном)</t>
  </si>
  <si>
    <t>Лазерное лечение диабета и дистрофических заболеваний сетчатки</t>
  </si>
  <si>
    <t>Лазерная система для коагуляции глазного дна</t>
  </si>
  <si>
    <t>Количество операционных дней в году</t>
  </si>
  <si>
    <t>Максимальное количество лазерных операций в день</t>
  </si>
  <si>
    <t>Площадь кабинета лазерного лечения</t>
  </si>
  <si>
    <t>3. Запись пациентов на лазерное лечение</t>
  </si>
  <si>
    <t>4. Запись пациентов на консервативное лечение</t>
  </si>
  <si>
    <t>5. Запись пациентов на повторный прием</t>
  </si>
  <si>
    <t>Задачи администратора (функции администратора выполняет штатный врач в свою смену)</t>
  </si>
  <si>
    <t>площадь операционной, предоперационной, стерилизационной, раздевалок и дополнительных санузлов</t>
  </si>
  <si>
    <t>Полостная операционная</t>
  </si>
  <si>
    <t>Операционный микроскоп</t>
  </si>
  <si>
    <t>3. Поиск приглашенных специалистов и заключение с ними договоров о сотрудничестве</t>
  </si>
  <si>
    <t>4. Координация работы приглашенных специалистов и коллектива клиники</t>
  </si>
  <si>
    <t>1. Обеспечение приема рефракционных пациентов на хирургическое лечение в крупной клинике</t>
  </si>
  <si>
    <t>Хирургический комбайн</t>
  </si>
  <si>
    <t>Оптический биометр</t>
  </si>
  <si>
    <t>Топография роговицы, биометрия, расчет ИОЛ</t>
  </si>
  <si>
    <t>целостность глазного яблока и состояние его оболочек, биометрия, расчет ИОЛ</t>
  </si>
  <si>
    <t>2. Организация доставки рефракционных пациентов в крупную клинику на лечение и обратно (сбор, трансфер)</t>
  </si>
  <si>
    <t>Максимальное количество витреоретинальных операций в день</t>
  </si>
  <si>
    <t>Максимальное количество  операций при катаракте в день</t>
  </si>
  <si>
    <t>тип бизнеса</t>
  </si>
  <si>
    <t>источники дохода</t>
  </si>
  <si>
    <t>концепция бизнеса</t>
  </si>
  <si>
    <t>помещение и оборудование</t>
  </si>
  <si>
    <t>Персонал</t>
  </si>
  <si>
    <t>комментарий</t>
  </si>
  <si>
    <t>аптечный киоск</t>
  </si>
  <si>
    <t>продажа глазных капель, специализированных препаратов, одноразовых повязок, расходных материалов</t>
  </si>
  <si>
    <t>небольшое помещение в зале ожидания</t>
  </si>
  <si>
    <t>витрина, кассовый аппарат</t>
  </si>
  <si>
    <t>один продавец пять дней в неделю по 8 часов</t>
  </si>
  <si>
    <t>оптический салон</t>
  </si>
  <si>
    <t>продажа очков, контактных линз, средств ухода, аксессуаров, ремонт очков и ювелирных изделий, направление пациентов на обследование в КДЦ</t>
  </si>
  <si>
    <t>уютный торговый зал, вежливый, обученный персонал, своя оптическая мастерская и склад линз, мастерская по сборке очков звукоизолированная, но с прозрачной стеной, чтобы посетители могли наблюдать процесс сборки очков, срочное изготовление очков, изготовление очков в присутствии покупателя при наличии в салоне нужных линз, свой медицинский кабинет с врачом - оптометристом для подбора очков и контактных линз.</t>
  </si>
  <si>
    <t>торговый зал, склад, мастерская, медицинский кабинет, комната отдыха персонала, санузел.</t>
  </si>
  <si>
    <t>персонал работает в смену по 12 часов в графике 2/2. Директор работает 5 дней в неделю с двумя выходными в графике 3/1/2/1 каждую неделю суббота или воскресенье должны быть для директора рабочими.           2 продавца-консультанта,   2 консультанта-кассира,       2 мастера-оптика,                   2 врача-оптометриста,          1 приглашенная уборщица (бухгалтерия общая с ЛПУ)</t>
  </si>
  <si>
    <t>оптические салоны должны быть одинакового дизайна для всех подразделений клиники и с единым названием</t>
  </si>
  <si>
    <t>Сопутствующий бизнес</t>
  </si>
  <si>
    <t>диагностическое оборудование и оборудование для изготовленния очков</t>
  </si>
  <si>
    <t>активность</t>
  </si>
  <si>
    <t>подбор очков и контактных линз, выписка рецепта</t>
  </si>
  <si>
    <t>прямой офтальмоскоп</t>
  </si>
  <si>
    <t>линзметр электронный (2шт)</t>
  </si>
  <si>
    <t>Кабинет врача и мастерская. Проверка очков и линз</t>
  </si>
  <si>
    <t>Линзметр окулярный (1шт)</t>
  </si>
  <si>
    <t>Торговый зал, проверка очков и линз</t>
  </si>
  <si>
    <t>Автоматическая бесшаблонная линия для обточки линз, набор ручных инструментов</t>
  </si>
  <si>
    <t>обточка очковых линз и сборка очков, ремонт</t>
  </si>
  <si>
    <t>Клиника с полостной хирургией</t>
  </si>
  <si>
    <t>Оплата за каждого рефракционного пациента, принятого крупной клиникой на хирургическое лечение согласно договора.</t>
  </si>
  <si>
    <t>Аптека, Оптика</t>
  </si>
  <si>
    <t>стоимость оборудования (евро)</t>
  </si>
  <si>
    <t>автооптометрическая система (фороптор, монитор)</t>
  </si>
  <si>
    <t>линзметр электронный</t>
  </si>
  <si>
    <t>цена единицы оборудования (евро)</t>
  </si>
  <si>
    <t>кол-во</t>
  </si>
  <si>
    <t>затраты на персонал в год (евро)</t>
  </si>
  <si>
    <t>Выручка при максимальном количестве операций в год (евро)</t>
  </si>
  <si>
    <t>Выручка клиники в год (евро)</t>
  </si>
  <si>
    <t>Затраты на аренду и персонал в год (евро)</t>
  </si>
  <si>
    <t>стоимость аренды в год (евро)</t>
  </si>
  <si>
    <t>стоимость первичного обследования (евро)</t>
  </si>
  <si>
    <t>Выручка от первичных пациентов в год (евро)</t>
  </si>
  <si>
    <t>стоимость повторного обследования (евро)</t>
  </si>
  <si>
    <t>Выручка при максимальном количестве повторных пациентов в день (евро)</t>
  </si>
  <si>
    <t>Выручка от повторных пациентов в год (евро)</t>
  </si>
  <si>
    <t>Средняя стоимость лазерной операции (евро)</t>
  </si>
  <si>
    <t>Средняя стоимость операции при катаракте (евро)</t>
  </si>
  <si>
    <t>Средняя стоимость витреоретинальной операции (евро)</t>
  </si>
  <si>
    <t>Выручка при максимальном количестве первичных пациентов в день (евро)</t>
  </si>
  <si>
    <t>Организация пространства</t>
  </si>
  <si>
    <t>Вся диагностика должна располагаться в одном большом помещении, разделенном при помощи не полных (офисных) перегородок.</t>
  </si>
  <si>
    <t>Такое решение позволяет лицензировать одно помещение, а по факту иметь несколько диагностических кабинетов и доктор-офисоф.</t>
  </si>
  <si>
    <t>По этому же принципу лицензируется помещение для лазерной хирургии. Получается несколько лазерных операционных в одном помещении.</t>
  </si>
  <si>
    <t>Дополнительно появляется возможность быстрой перепланировки при необходимости.</t>
  </si>
  <si>
    <t>5. Организация приема и внутренней логистики пациентов таким образом, чтобы первичные пациенты НИКОГДА не встречалтись с повторными и ожидающие операции с теми, кого уже прооперировали</t>
  </si>
  <si>
    <t>6. Отслеживание системы оповещения пациентов</t>
  </si>
  <si>
    <t>7. Отслеживание работы врачей-агентов (поликлиники)</t>
  </si>
  <si>
    <t>8. Реклама</t>
  </si>
  <si>
    <t>Пространство операционной должно быть организовано так, чтобы прооперированные пациенты не находились долго в одном помещении с теми, кто ожидает операции</t>
  </si>
  <si>
    <r>
      <t>Площадь кабинета врача 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</si>
  <si>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Стоимость аренды 1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в год (евро)</t>
    </r>
  </si>
  <si>
    <t>Лазерное лечение открытоугольной и закрытоугольной глаукомы, вторичной катаракты, ДГП после непроникающих антиглаукоматозных операций</t>
  </si>
  <si>
    <t>Лазерное лечение периферических и центральных дистрофий сетчатки, ретиношизисов, диабетической ретинопатии</t>
  </si>
  <si>
    <t>Хирургические операции при катаракте, глаукоме, витреоретинальной патологии</t>
  </si>
  <si>
    <t>Операционное кресло для пациента(операционный стол-трансформер)</t>
  </si>
  <si>
    <t xml:space="preserve">Кресло для хирурга </t>
  </si>
  <si>
    <t>Хирургические операции при катаракте, глаукоме, витреоретинальной патологии, лазерная коррекция близорукости, дальнозоркости, астигматизма</t>
  </si>
  <si>
    <t>Итого стоимость оборудования в евро:</t>
  </si>
  <si>
    <t>младший персонал приходящие 2 раза в день уборщицы по 1 в смену через день</t>
  </si>
  <si>
    <t>зарплата одного сотрудника в месяц, включая налоги (евро)</t>
  </si>
  <si>
    <t>зарплата младшего персонала в месяц, включая налоги (евро)</t>
  </si>
  <si>
    <t>средний персонал (оптометристы для работы на диагностическом оборудовании)  в графике 2/2 по 12 часов</t>
  </si>
  <si>
    <t>зарплата среднего персонала в месяц, включая налоги (евро)</t>
  </si>
  <si>
    <t>врачи-консультанты  в смену в графике 2/2 по 12 часов (врач выполняет функции руководителя смены)</t>
  </si>
  <si>
    <t>зарплата врачей в месяц, включая налоги (евро)</t>
  </si>
  <si>
    <t>Приглашенные лазерные хирурги  1 врач 2 операционных дня в неделю. Оплата по договоренности (% от выручки)</t>
  </si>
  <si>
    <t>% от выручки</t>
  </si>
  <si>
    <t>зарплата приглашенных хирургов в месяц, включая налоги (евро)</t>
  </si>
  <si>
    <t>Приглашенные полостные хирурги  1 врач 2 операционных дня в неделю. Оплата по договоренности (% от выручки)</t>
  </si>
  <si>
    <t>Приглашенные витреальные хирурги  1 врач 2 операционных дня в неделю. Оплата по договоренности (% от выручки)</t>
  </si>
  <si>
    <t>прибыль до налогов в год (евро)</t>
  </si>
  <si>
    <t>налоги  в год (евро)</t>
  </si>
  <si>
    <t>чистая прибыль  в год (евро)</t>
  </si>
  <si>
    <t>Клиника с полостной хирургией  (посчитано исходя из упрощенной схемы налогообложения)</t>
  </si>
  <si>
    <t>средний персонал оперблока в графике 5/2 по 8 часов</t>
  </si>
  <si>
    <t>Тип обследования/лечения</t>
  </si>
  <si>
    <t>оборудование</t>
  </si>
  <si>
    <t>обследование/лечение</t>
  </si>
  <si>
    <t>анестезиологи в графике 5/2 по 8 часов</t>
  </si>
  <si>
    <t>зарплата одного сотрудника в месяц, включая налоги +30% (евро)</t>
  </si>
  <si>
    <t>зарплата анестезиологов в месяц, включая налоги (евро)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</si>
</sst>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0" fillId="3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/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5" fillId="0" borderId="0" xfId="0" applyFont="1"/>
    <xf numFmtId="4" fontId="0" fillId="2" borderId="2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/>
    <xf numFmtId="0" fontId="0" fillId="0" borderId="1" xfId="0" applyBorder="1" applyAlignment="1"/>
    <xf numFmtId="4" fontId="0" fillId="2" borderId="2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D19" sqref="D19"/>
    </sheetView>
  </sheetViews>
  <sheetFormatPr defaultRowHeight="15"/>
  <sheetData>
    <row r="1" spans="1:1" ht="21">
      <c r="A1" s="27" t="s">
        <v>103</v>
      </c>
    </row>
    <row r="3" spans="1:1">
      <c r="A3" s="28" t="s">
        <v>104</v>
      </c>
    </row>
    <row r="4" spans="1:1">
      <c r="A4" s="28" t="s">
        <v>105</v>
      </c>
    </row>
    <row r="5" spans="1:1">
      <c r="A5" s="28" t="s">
        <v>106</v>
      </c>
    </row>
    <row r="6" spans="1:1">
      <c r="A6" s="28" t="s">
        <v>107</v>
      </c>
    </row>
    <row r="7" spans="1:1">
      <c r="A7" s="28" t="s">
        <v>112</v>
      </c>
    </row>
    <row r="17" spans="5:5">
      <c r="E17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opLeftCell="A10" workbookViewId="0">
      <selection activeCell="H6" sqref="H6"/>
    </sheetView>
  </sheetViews>
  <sheetFormatPr defaultRowHeight="15"/>
  <cols>
    <col min="1" max="1" width="14.85546875" style="5" customWidth="1"/>
    <col min="2" max="2" width="23" style="2" customWidth="1"/>
    <col min="3" max="3" width="16.7109375" style="2" customWidth="1"/>
    <col min="4" max="4" width="8.28515625" style="2" customWidth="1"/>
    <col min="5" max="5" width="14.85546875" style="2" customWidth="1"/>
    <col min="6" max="6" width="43.42578125" style="2" customWidth="1"/>
    <col min="7" max="8" width="9.140625" style="2"/>
    <col min="9" max="16384" width="9.140625" style="5"/>
  </cols>
  <sheetData>
    <row r="1" spans="1:8" ht="18.75">
      <c r="B1" s="38" t="s">
        <v>81</v>
      </c>
      <c r="C1" s="38"/>
      <c r="D1" s="38"/>
      <c r="E1" s="38"/>
      <c r="F1" s="38"/>
      <c r="G1" s="5"/>
      <c r="H1" s="5"/>
    </row>
    <row r="2" spans="1:8" ht="45">
      <c r="A2" s="3" t="s">
        <v>139</v>
      </c>
      <c r="B2" s="3" t="s">
        <v>140</v>
      </c>
      <c r="C2" s="3" t="s">
        <v>87</v>
      </c>
      <c r="D2" s="3" t="s">
        <v>88</v>
      </c>
      <c r="E2" s="3" t="s">
        <v>84</v>
      </c>
      <c r="F2" s="3" t="s">
        <v>141</v>
      </c>
    </row>
    <row r="3" spans="1:8" ht="60">
      <c r="A3" s="39" t="s">
        <v>18</v>
      </c>
      <c r="B3" s="23" t="s">
        <v>1</v>
      </c>
      <c r="C3" s="25">
        <v>140000</v>
      </c>
      <c r="D3" s="23">
        <v>1</v>
      </c>
      <c r="E3" s="25">
        <f>D3*C3</f>
        <v>140000</v>
      </c>
      <c r="F3" s="25" t="s">
        <v>17</v>
      </c>
    </row>
    <row r="4" spans="1:8" ht="15" customHeight="1">
      <c r="A4" s="40"/>
      <c r="B4" s="23" t="s">
        <v>3</v>
      </c>
      <c r="C4" s="25">
        <v>20000</v>
      </c>
      <c r="D4" s="23">
        <v>1</v>
      </c>
      <c r="E4" s="25">
        <f>D4*C4</f>
        <v>20000</v>
      </c>
      <c r="F4" s="50" t="s">
        <v>12</v>
      </c>
    </row>
    <row r="5" spans="1:8" ht="15" customHeight="1">
      <c r="A5" s="40"/>
      <c r="B5" s="23" t="s">
        <v>4</v>
      </c>
      <c r="C5" s="25">
        <v>15000</v>
      </c>
      <c r="D5" s="23">
        <v>1</v>
      </c>
      <c r="E5" s="25">
        <f t="shared" ref="E5:E12" si="0">D5*C5</f>
        <v>15000</v>
      </c>
      <c r="F5" s="51"/>
    </row>
    <row r="6" spans="1:8" ht="45">
      <c r="A6" s="40"/>
      <c r="B6" s="23" t="s">
        <v>85</v>
      </c>
      <c r="C6" s="25">
        <v>27000</v>
      </c>
      <c r="D6" s="23">
        <v>1</v>
      </c>
      <c r="E6" s="25">
        <f t="shared" si="0"/>
        <v>27000</v>
      </c>
      <c r="F6" s="51"/>
    </row>
    <row r="7" spans="1:8" ht="30" customHeight="1">
      <c r="A7" s="40"/>
      <c r="B7" s="23" t="s">
        <v>86</v>
      </c>
      <c r="C7" s="25">
        <v>6000</v>
      </c>
      <c r="D7" s="23">
        <v>1</v>
      </c>
      <c r="E7" s="25">
        <f t="shared" si="0"/>
        <v>6000</v>
      </c>
      <c r="F7" s="51"/>
    </row>
    <row r="8" spans="1:8" ht="30">
      <c r="A8" s="40"/>
      <c r="B8" s="23" t="s">
        <v>7</v>
      </c>
      <c r="C8" s="25">
        <v>14000</v>
      </c>
      <c r="D8" s="23">
        <v>1</v>
      </c>
      <c r="E8" s="25">
        <f t="shared" si="0"/>
        <v>14000</v>
      </c>
      <c r="F8" s="52"/>
    </row>
    <row r="9" spans="1:8" ht="45" customHeight="1">
      <c r="A9" s="40"/>
      <c r="B9" s="23" t="s">
        <v>0</v>
      </c>
      <c r="C9" s="25">
        <v>40000</v>
      </c>
      <c r="D9" s="23">
        <v>2</v>
      </c>
      <c r="E9" s="25">
        <f t="shared" si="0"/>
        <v>80000</v>
      </c>
      <c r="F9" s="50" t="s">
        <v>16</v>
      </c>
    </row>
    <row r="10" spans="1:8">
      <c r="A10" s="40"/>
      <c r="B10" s="23" t="s">
        <v>74</v>
      </c>
      <c r="C10" s="25">
        <v>1000</v>
      </c>
      <c r="D10" s="23">
        <v>2</v>
      </c>
      <c r="E10" s="25">
        <f t="shared" si="0"/>
        <v>2000</v>
      </c>
      <c r="F10" s="53"/>
    </row>
    <row r="11" spans="1:8" ht="30">
      <c r="A11" s="41"/>
      <c r="B11" s="23" t="s">
        <v>8</v>
      </c>
      <c r="C11" s="25">
        <v>6000</v>
      </c>
      <c r="D11" s="23">
        <v>2</v>
      </c>
      <c r="E11" s="25">
        <f t="shared" si="0"/>
        <v>12000</v>
      </c>
      <c r="F11" s="53"/>
    </row>
    <row r="12" spans="1:8" ht="30">
      <c r="A12" s="42" t="s">
        <v>19</v>
      </c>
      <c r="B12" s="23" t="s">
        <v>2</v>
      </c>
      <c r="C12" s="25">
        <v>60000</v>
      </c>
      <c r="D12" s="23">
        <v>1</v>
      </c>
      <c r="E12" s="25">
        <f t="shared" si="0"/>
        <v>60000</v>
      </c>
      <c r="F12" s="25" t="s">
        <v>11</v>
      </c>
    </row>
    <row r="13" spans="1:8" ht="30">
      <c r="A13" s="42"/>
      <c r="B13" s="23" t="s">
        <v>9</v>
      </c>
      <c r="C13" s="25">
        <v>50000</v>
      </c>
      <c r="D13" s="23">
        <v>1</v>
      </c>
      <c r="E13" s="25">
        <f>D13*C13</f>
        <v>50000</v>
      </c>
      <c r="F13" s="25" t="s">
        <v>49</v>
      </c>
    </row>
    <row r="14" spans="1:8" ht="30">
      <c r="A14" s="43"/>
      <c r="B14" s="23" t="s">
        <v>47</v>
      </c>
      <c r="C14" s="25">
        <v>50000</v>
      </c>
      <c r="D14" s="23">
        <v>1</v>
      </c>
      <c r="E14" s="25">
        <f>D14*C14</f>
        <v>50000</v>
      </c>
      <c r="F14" s="24" t="s">
        <v>48</v>
      </c>
    </row>
    <row r="15" spans="1:8" ht="79.5" customHeight="1">
      <c r="A15" s="11" t="s">
        <v>29</v>
      </c>
      <c r="B15" s="12" t="s">
        <v>30</v>
      </c>
      <c r="C15" s="25">
        <v>177000</v>
      </c>
      <c r="D15" s="23">
        <v>1</v>
      </c>
      <c r="E15" s="25">
        <f>D15*C15</f>
        <v>177000</v>
      </c>
      <c r="F15" s="30" t="s">
        <v>115</v>
      </c>
    </row>
    <row r="16" spans="1:8" ht="81" customHeight="1">
      <c r="A16" s="31" t="s">
        <v>31</v>
      </c>
      <c r="B16" s="29" t="s">
        <v>32</v>
      </c>
      <c r="C16" s="33">
        <v>100000</v>
      </c>
      <c r="D16" s="32">
        <v>1</v>
      </c>
      <c r="E16" s="33">
        <f>D16*C16</f>
        <v>100000</v>
      </c>
      <c r="F16" s="30" t="s">
        <v>116</v>
      </c>
    </row>
    <row r="17" spans="1:13" ht="30">
      <c r="A17" s="42" t="s">
        <v>41</v>
      </c>
      <c r="B17" s="18" t="s">
        <v>46</v>
      </c>
      <c r="C17" s="25">
        <v>150000</v>
      </c>
      <c r="D17" s="23">
        <v>1</v>
      </c>
      <c r="E17" s="25">
        <f>D17*C17</f>
        <v>150000</v>
      </c>
      <c r="F17" s="30" t="s">
        <v>117</v>
      </c>
    </row>
    <row r="18" spans="1:13" ht="60">
      <c r="A18" s="42"/>
      <c r="B18" s="33" t="s">
        <v>118</v>
      </c>
      <c r="C18" s="33">
        <v>32000</v>
      </c>
      <c r="D18" s="23">
        <v>3</v>
      </c>
      <c r="E18" s="33">
        <f t="shared" ref="E18:E19" si="1">C18*D18</f>
        <v>96000</v>
      </c>
      <c r="F18" s="30" t="s">
        <v>117</v>
      </c>
    </row>
    <row r="19" spans="1:13" ht="60">
      <c r="A19" s="42"/>
      <c r="B19" s="33" t="s">
        <v>119</v>
      </c>
      <c r="C19" s="33">
        <v>7800</v>
      </c>
      <c r="D19" s="23">
        <v>1</v>
      </c>
      <c r="E19" s="33">
        <f t="shared" si="1"/>
        <v>7800</v>
      </c>
      <c r="F19" s="30" t="s">
        <v>120</v>
      </c>
    </row>
    <row r="20" spans="1:13" ht="30">
      <c r="A20" s="44"/>
      <c r="B20" s="33" t="s">
        <v>42</v>
      </c>
      <c r="C20" s="33">
        <v>220000</v>
      </c>
      <c r="D20" s="23">
        <v>1</v>
      </c>
      <c r="E20" s="33">
        <f>D20*C20</f>
        <v>220000</v>
      </c>
      <c r="F20" s="30" t="s">
        <v>117</v>
      </c>
    </row>
    <row r="21" spans="1:13" ht="18.75">
      <c r="A21" s="45" t="s">
        <v>121</v>
      </c>
      <c r="B21" s="46"/>
      <c r="C21" s="46"/>
      <c r="D21" s="47"/>
      <c r="E21" s="48">
        <f>SUM(E3:E20)</f>
        <v>1226800</v>
      </c>
      <c r="F21" s="49"/>
      <c r="I21" s="2"/>
      <c r="J21" s="2"/>
      <c r="K21" s="2"/>
      <c r="L21" s="2"/>
      <c r="M21" s="2"/>
    </row>
  </sheetData>
  <mergeCells count="8">
    <mergeCell ref="B1:F1"/>
    <mergeCell ref="A3:A11"/>
    <mergeCell ref="A12:A14"/>
    <mergeCell ref="A17:A20"/>
    <mergeCell ref="A21:D21"/>
    <mergeCell ref="E21:F21"/>
    <mergeCell ref="F4:F8"/>
    <mergeCell ref="F9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="80" zoomScaleNormal="80" workbookViewId="0">
      <selection activeCell="C7" sqref="C7"/>
    </sheetView>
  </sheetViews>
  <sheetFormatPr defaultRowHeight="15"/>
  <cols>
    <col min="1" max="1" width="17.140625" style="1" customWidth="1"/>
    <col min="2" max="2" width="17" style="1" customWidth="1"/>
    <col min="3" max="3" width="16.28515625" style="1" customWidth="1"/>
    <col min="4" max="4" width="16" style="1" customWidth="1"/>
    <col min="5" max="5" width="17.28515625" style="1" customWidth="1"/>
    <col min="6" max="6" width="16.85546875" style="1" customWidth="1"/>
    <col min="7" max="7" width="15.42578125" style="1" customWidth="1"/>
    <col min="8" max="8" width="17.42578125" style="1" customWidth="1"/>
    <col min="9" max="9" width="20.28515625" style="1" customWidth="1"/>
    <col min="10" max="10" width="18.85546875" style="1" customWidth="1"/>
    <col min="11" max="11" width="17.5703125" style="1" customWidth="1"/>
    <col min="12" max="12" width="14.7109375" customWidth="1"/>
    <col min="13" max="13" width="16" customWidth="1"/>
    <col min="14" max="14" width="15.28515625" customWidth="1"/>
  </cols>
  <sheetData>
    <row r="1" spans="1:32" ht="18.75" customHeight="1">
      <c r="A1" s="54" t="s">
        <v>137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32" ht="135">
      <c r="A2" s="8" t="s">
        <v>122</v>
      </c>
      <c r="B2" s="8" t="s">
        <v>143</v>
      </c>
      <c r="C2" s="8" t="s">
        <v>124</v>
      </c>
      <c r="D2" s="8" t="s">
        <v>125</v>
      </c>
      <c r="E2" s="8" t="s">
        <v>143</v>
      </c>
      <c r="F2" s="8" t="s">
        <v>126</v>
      </c>
      <c r="G2" s="8" t="s">
        <v>138</v>
      </c>
      <c r="H2" s="8" t="s">
        <v>143</v>
      </c>
      <c r="I2" s="8" t="s">
        <v>126</v>
      </c>
      <c r="J2" s="8" t="s">
        <v>142</v>
      </c>
      <c r="K2" s="8" t="s">
        <v>143</v>
      </c>
      <c r="L2" s="8" t="s">
        <v>144</v>
      </c>
      <c r="M2" s="8" t="s">
        <v>127</v>
      </c>
      <c r="U2" s="1"/>
    </row>
    <row r="3" spans="1:32">
      <c r="A3" s="36">
        <v>2</v>
      </c>
      <c r="B3" s="36">
        <v>195</v>
      </c>
      <c r="C3" s="8">
        <f>B3*A3</f>
        <v>390</v>
      </c>
      <c r="D3" s="36">
        <v>2</v>
      </c>
      <c r="E3" s="36">
        <v>875</v>
      </c>
      <c r="F3" s="8">
        <f>E3*D3</f>
        <v>1750</v>
      </c>
      <c r="G3" s="36">
        <v>2</v>
      </c>
      <c r="H3" s="36">
        <v>1170</v>
      </c>
      <c r="I3" s="8">
        <f>H3*G3</f>
        <v>2340</v>
      </c>
      <c r="J3" s="36">
        <v>1</v>
      </c>
      <c r="K3" s="36">
        <v>1300</v>
      </c>
      <c r="L3" s="8">
        <f>K3*J3</f>
        <v>1300</v>
      </c>
      <c r="M3" s="36">
        <v>2</v>
      </c>
      <c r="N3" s="36"/>
      <c r="U3" s="1"/>
    </row>
    <row r="4" spans="1:32" ht="95.25" customHeight="1">
      <c r="A4" s="8" t="s">
        <v>123</v>
      </c>
      <c r="B4" s="8" t="s">
        <v>128</v>
      </c>
      <c r="C4" s="8" t="s">
        <v>129</v>
      </c>
      <c r="D4" s="8" t="s">
        <v>130</v>
      </c>
      <c r="E4" s="8" t="s">
        <v>123</v>
      </c>
      <c r="F4" s="8" t="s">
        <v>131</v>
      </c>
      <c r="G4" s="8" t="s">
        <v>132</v>
      </c>
      <c r="H4" s="8" t="s">
        <v>130</v>
      </c>
      <c r="I4" s="8" t="s">
        <v>123</v>
      </c>
      <c r="J4" s="8" t="s">
        <v>131</v>
      </c>
      <c r="K4" s="8" t="s">
        <v>133</v>
      </c>
      <c r="L4" s="8" t="s">
        <v>130</v>
      </c>
      <c r="M4" s="8" t="s">
        <v>123</v>
      </c>
      <c r="X4" s="1"/>
    </row>
    <row r="5" spans="1:32">
      <c r="A5" s="36">
        <v>1300</v>
      </c>
      <c r="B5" s="8">
        <f>A5*M3</f>
        <v>2600</v>
      </c>
      <c r="C5" s="36">
        <v>1</v>
      </c>
      <c r="D5" s="36">
        <v>5</v>
      </c>
      <c r="E5" s="34">
        <f>K9*J9*I9/52*4*D5/100/C5</f>
        <v>2221.1538461538462</v>
      </c>
      <c r="F5" s="34">
        <f>E5*C5</f>
        <v>2221.1538461538462</v>
      </c>
      <c r="G5" s="36">
        <v>1</v>
      </c>
      <c r="H5" s="36">
        <v>5</v>
      </c>
      <c r="I5" s="34">
        <f>B11*A11*M9/52*4*H5/100/G5</f>
        <v>6769.2307692307686</v>
      </c>
      <c r="J5" s="34">
        <f>I5*G5</f>
        <v>6769.2307692307686</v>
      </c>
      <c r="K5" s="36">
        <v>1</v>
      </c>
      <c r="L5" s="36">
        <v>5</v>
      </c>
      <c r="M5" s="34">
        <f>F11*E11*D11/52*4*L5/100/K5</f>
        <v>3173.0769230769233</v>
      </c>
      <c r="X5" s="1"/>
    </row>
    <row r="6" spans="1:32" ht="90" customHeight="1">
      <c r="A6" s="8" t="s">
        <v>131</v>
      </c>
      <c r="B6" s="8" t="s">
        <v>89</v>
      </c>
      <c r="C6" s="8" t="s">
        <v>84</v>
      </c>
      <c r="D6" s="8" t="s">
        <v>113</v>
      </c>
      <c r="E6" s="8" t="s">
        <v>21</v>
      </c>
      <c r="F6" s="8" t="s">
        <v>22</v>
      </c>
      <c r="G6" s="8" t="s">
        <v>35</v>
      </c>
      <c r="H6" s="8" t="s">
        <v>40</v>
      </c>
      <c r="I6" s="8" t="s">
        <v>23</v>
      </c>
      <c r="J6" s="8" t="s">
        <v>114</v>
      </c>
      <c r="K6" s="8" t="s">
        <v>93</v>
      </c>
      <c r="L6" s="8" t="s">
        <v>24</v>
      </c>
      <c r="M6" s="8" t="s">
        <v>25</v>
      </c>
      <c r="Z6" s="10"/>
      <c r="AA6" s="10"/>
      <c r="AB6" s="1"/>
      <c r="AC6" s="1"/>
      <c r="AD6" s="10"/>
      <c r="AF6" s="9"/>
    </row>
    <row r="7" spans="1:32">
      <c r="A7" s="34">
        <f>M5*K5</f>
        <v>3173.0769230769233</v>
      </c>
      <c r="B7" s="35">
        <f>(C3+F3+B5+F5+J5+A7+I3)*12</f>
        <v>230921.53846153844</v>
      </c>
      <c r="C7" s="37">
        <v>1226800</v>
      </c>
      <c r="D7" s="36">
        <v>12</v>
      </c>
      <c r="E7" s="36">
        <v>30</v>
      </c>
      <c r="F7" s="36">
        <v>20</v>
      </c>
      <c r="G7" s="36">
        <v>30</v>
      </c>
      <c r="H7" s="36">
        <v>150</v>
      </c>
      <c r="I7" s="36">
        <v>300</v>
      </c>
      <c r="J7" s="36">
        <v>503</v>
      </c>
      <c r="K7" s="35">
        <f>I7*J7</f>
        <v>150900</v>
      </c>
      <c r="L7" s="36">
        <v>35</v>
      </c>
      <c r="M7" s="36">
        <v>250</v>
      </c>
      <c r="Z7" s="1"/>
      <c r="AA7" s="1"/>
      <c r="AB7" s="1"/>
      <c r="AC7" s="1"/>
      <c r="AD7" s="4"/>
    </row>
    <row r="8" spans="1:32" ht="90">
      <c r="A8" s="8" t="s">
        <v>94</v>
      </c>
      <c r="B8" s="8" t="s">
        <v>102</v>
      </c>
      <c r="C8" s="8" t="s">
        <v>95</v>
      </c>
      <c r="D8" s="8" t="s">
        <v>26</v>
      </c>
      <c r="E8" s="8" t="s">
        <v>27</v>
      </c>
      <c r="F8" s="8" t="s">
        <v>96</v>
      </c>
      <c r="G8" s="8" t="s">
        <v>97</v>
      </c>
      <c r="H8" s="8" t="s">
        <v>98</v>
      </c>
      <c r="I8" s="8" t="s">
        <v>34</v>
      </c>
      <c r="J8" s="8" t="s">
        <v>33</v>
      </c>
      <c r="K8" s="8" t="s">
        <v>99</v>
      </c>
      <c r="L8" s="8" t="s">
        <v>90</v>
      </c>
      <c r="M8" s="8" t="s">
        <v>52</v>
      </c>
    </row>
    <row r="9" spans="1:32" s="5" customFormat="1">
      <c r="A9" s="36">
        <v>50</v>
      </c>
      <c r="B9" s="35">
        <f>A9*L7</f>
        <v>1750</v>
      </c>
      <c r="C9" s="35">
        <f>B9*M7</f>
        <v>437500</v>
      </c>
      <c r="D9" s="36">
        <v>35</v>
      </c>
      <c r="E9" s="36">
        <v>110</v>
      </c>
      <c r="F9" s="36">
        <v>15</v>
      </c>
      <c r="G9" s="35">
        <f>F9*D9</f>
        <v>525</v>
      </c>
      <c r="H9" s="35">
        <f>G9*E9</f>
        <v>57750</v>
      </c>
      <c r="I9" s="36">
        <v>15</v>
      </c>
      <c r="J9" s="36">
        <v>110</v>
      </c>
      <c r="K9" s="35">
        <v>350</v>
      </c>
      <c r="L9" s="35">
        <f>K9*J9*I9</f>
        <v>577500</v>
      </c>
      <c r="M9" s="36">
        <v>20</v>
      </c>
      <c r="N9" s="36"/>
      <c r="X9" s="2"/>
      <c r="Y9" s="2"/>
      <c r="Z9" s="2"/>
      <c r="AA9" s="2"/>
    </row>
    <row r="10" spans="1:32" s="5" customFormat="1" ht="75">
      <c r="A10" s="8" t="s">
        <v>33</v>
      </c>
      <c r="B10" s="8" t="s">
        <v>100</v>
      </c>
      <c r="C10" s="8" t="s">
        <v>90</v>
      </c>
      <c r="D10" s="8" t="s">
        <v>51</v>
      </c>
      <c r="E10" s="8" t="s">
        <v>33</v>
      </c>
      <c r="F10" s="8" t="s">
        <v>101</v>
      </c>
      <c r="G10" s="8" t="s">
        <v>90</v>
      </c>
      <c r="H10" s="8" t="s">
        <v>91</v>
      </c>
      <c r="I10" s="8" t="s">
        <v>92</v>
      </c>
      <c r="J10" s="8" t="s">
        <v>134</v>
      </c>
      <c r="K10" s="8" t="s">
        <v>135</v>
      </c>
      <c r="L10" s="8" t="s">
        <v>136</v>
      </c>
      <c r="M10" s="8" t="s">
        <v>28</v>
      </c>
      <c r="N10" s="1"/>
      <c r="O10" s="1"/>
      <c r="P10" s="7"/>
      <c r="Q10" s="7"/>
      <c r="R10" s="1"/>
      <c r="S10" s="1"/>
      <c r="T10" s="1"/>
      <c r="U10" s="1"/>
      <c r="V10"/>
      <c r="W10" s="2"/>
      <c r="X10" s="2"/>
      <c r="Y10" s="2"/>
    </row>
    <row r="11" spans="1:32">
      <c r="A11" s="36">
        <v>110</v>
      </c>
      <c r="B11" s="36">
        <v>800</v>
      </c>
      <c r="C11" s="35">
        <f>B11*A11*M9</f>
        <v>1760000</v>
      </c>
      <c r="D11" s="36">
        <v>3</v>
      </c>
      <c r="E11" s="36">
        <v>110</v>
      </c>
      <c r="F11" s="36">
        <v>2500</v>
      </c>
      <c r="G11" s="35">
        <f>F11*E11*D11</f>
        <v>825000</v>
      </c>
      <c r="H11" s="35">
        <f>C9+H9+L9+C11+G11</f>
        <v>3657750</v>
      </c>
      <c r="I11" s="35">
        <f>B7+K7</f>
        <v>381821.53846153844</v>
      </c>
      <c r="J11" s="35">
        <f>H11-I11</f>
        <v>3275928.4615384615</v>
      </c>
      <c r="K11" s="35">
        <f>J11*0.15</f>
        <v>491389.26923076919</v>
      </c>
      <c r="L11" s="35">
        <f>J11-K11</f>
        <v>2784539.1923076925</v>
      </c>
      <c r="M11" s="35">
        <f>C7/L11</f>
        <v>0.44057559088736942</v>
      </c>
      <c r="N11" s="2"/>
      <c r="O11" s="2"/>
      <c r="P11" s="1"/>
      <c r="Q11" s="1"/>
      <c r="R11" s="1"/>
      <c r="S11" s="1"/>
      <c r="T11" s="1"/>
      <c r="U11" s="2"/>
      <c r="V11" s="2"/>
    </row>
    <row r="12" spans="1:32">
      <c r="B12" s="2"/>
      <c r="C12" s="2"/>
      <c r="D12" s="2"/>
      <c r="E12" s="2"/>
      <c r="K12" s="2"/>
      <c r="L12" s="2"/>
      <c r="M12" s="2"/>
    </row>
    <row r="13" spans="1:32">
      <c r="B13" s="2"/>
      <c r="C13" s="2"/>
      <c r="D13" s="2"/>
    </row>
    <row r="14" spans="1:32">
      <c r="B14" s="2"/>
      <c r="C14" s="2"/>
      <c r="D14" s="2"/>
      <c r="E14" s="10"/>
      <c r="F14" s="10"/>
      <c r="G14" s="10"/>
      <c r="H14" s="10"/>
      <c r="I14" s="10"/>
      <c r="J14" s="10"/>
      <c r="K14" s="10"/>
    </row>
    <row r="15" spans="1:32">
      <c r="A15" s="14" t="s">
        <v>20</v>
      </c>
      <c r="B15" s="2"/>
      <c r="C15" s="2"/>
      <c r="D15" s="2"/>
      <c r="E15" s="10"/>
      <c r="F15" s="10"/>
      <c r="G15" s="10"/>
      <c r="H15" s="10"/>
      <c r="I15" s="10"/>
      <c r="J15" s="10"/>
      <c r="K15" s="10"/>
    </row>
    <row r="16" spans="1:32">
      <c r="A16" s="5"/>
      <c r="B16" s="10"/>
      <c r="C16" s="10"/>
      <c r="D16" s="10"/>
      <c r="E16" s="7"/>
      <c r="F16" s="7"/>
      <c r="G16" s="7"/>
    </row>
    <row r="17" spans="1:11">
      <c r="A17" s="5" t="s">
        <v>83</v>
      </c>
      <c r="E17" s="7"/>
      <c r="F17" s="7"/>
      <c r="G17" s="7"/>
    </row>
    <row r="18" spans="1:11">
      <c r="A18" t="s">
        <v>82</v>
      </c>
      <c r="B18" s="7"/>
      <c r="C18" s="7"/>
      <c r="D18" s="7"/>
      <c r="E18" s="7"/>
      <c r="F18" s="7"/>
      <c r="G18" s="7"/>
    </row>
    <row r="19" spans="1:11">
      <c r="A19" s="13"/>
      <c r="B19" s="7"/>
      <c r="C19" s="7"/>
      <c r="D19" s="7"/>
      <c r="E19" s="7"/>
      <c r="F19" s="7"/>
      <c r="G19" s="7"/>
    </row>
    <row r="20" spans="1:11">
      <c r="A20" s="15" t="s">
        <v>13</v>
      </c>
      <c r="B20" s="16"/>
      <c r="C20" s="16"/>
      <c r="D20" s="16"/>
      <c r="E20" s="16"/>
      <c r="F20" s="16"/>
      <c r="G20" s="16"/>
      <c r="H20" s="10"/>
      <c r="I20" s="10"/>
      <c r="J20" s="10"/>
      <c r="K20" s="10"/>
    </row>
    <row r="21" spans="1:11">
      <c r="B21" s="7"/>
      <c r="C21" s="7"/>
      <c r="D21" s="7"/>
      <c r="E21" s="7"/>
      <c r="F21" s="7"/>
      <c r="G21" s="7"/>
    </row>
    <row r="22" spans="1:11">
      <c r="A22" s="7" t="s">
        <v>14</v>
      </c>
      <c r="B22" s="7"/>
      <c r="C22" s="7"/>
      <c r="D22" s="7"/>
      <c r="E22" s="7"/>
      <c r="F22" s="7"/>
      <c r="G22" s="7"/>
    </row>
    <row r="23" spans="1:11">
      <c r="A23" s="7" t="s">
        <v>15</v>
      </c>
      <c r="B23" s="7"/>
      <c r="C23" s="7"/>
      <c r="D23" s="7"/>
      <c r="E23" s="7"/>
      <c r="F23" s="7"/>
      <c r="G23" s="7"/>
    </row>
    <row r="24" spans="1:11">
      <c r="A24" s="16" t="s">
        <v>36</v>
      </c>
      <c r="B24" s="7"/>
      <c r="C24" s="7"/>
      <c r="D24" s="7"/>
      <c r="E24" s="7"/>
      <c r="F24" s="7"/>
      <c r="G24" s="7"/>
    </row>
    <row r="25" spans="1:11">
      <c r="A25" s="16" t="s">
        <v>37</v>
      </c>
      <c r="B25" s="7"/>
      <c r="C25" s="7"/>
      <c r="D25" s="7"/>
      <c r="E25" s="7"/>
      <c r="F25" s="7"/>
      <c r="G25" s="7"/>
    </row>
    <row r="26" spans="1:11">
      <c r="A26" s="16" t="s">
        <v>38</v>
      </c>
      <c r="B26" s="7"/>
      <c r="C26" s="7"/>
      <c r="D26" s="7"/>
      <c r="E26" s="7"/>
      <c r="F26" s="7"/>
      <c r="G26" s="7"/>
    </row>
    <row r="27" spans="1:11">
      <c r="A27" s="7"/>
      <c r="B27" s="7"/>
      <c r="C27" s="7"/>
      <c r="D27" s="7"/>
      <c r="E27" s="7"/>
    </row>
    <row r="28" spans="1:11">
      <c r="A28" s="15" t="s">
        <v>39</v>
      </c>
      <c r="B28" s="16"/>
      <c r="C28" s="16"/>
      <c r="D28" s="16"/>
      <c r="E28" s="16"/>
      <c r="F28" s="10"/>
      <c r="G28" s="10"/>
      <c r="H28" s="10"/>
      <c r="I28" s="10"/>
      <c r="J28" s="10"/>
      <c r="K28" s="10"/>
    </row>
    <row r="29" spans="1:11">
      <c r="A29" s="7"/>
      <c r="B29" s="16"/>
      <c r="C29" s="16"/>
      <c r="D29" s="16"/>
      <c r="E29" s="16"/>
      <c r="F29" s="10"/>
      <c r="G29" s="10"/>
      <c r="H29" s="10"/>
      <c r="I29" s="10"/>
      <c r="J29" s="10"/>
      <c r="K29" s="10"/>
    </row>
    <row r="30" spans="1:11">
      <c r="A30" s="17" t="s">
        <v>45</v>
      </c>
      <c r="B30" s="7"/>
      <c r="C30" s="7"/>
      <c r="D30" s="7"/>
      <c r="E30" s="7"/>
    </row>
    <row r="31" spans="1:11">
      <c r="A31" s="19" t="s">
        <v>50</v>
      </c>
      <c r="B31" s="7"/>
      <c r="C31" s="7"/>
      <c r="D31" s="7"/>
    </row>
    <row r="32" spans="1:11">
      <c r="A32" s="16" t="s">
        <v>43</v>
      </c>
      <c r="B32" s="26"/>
      <c r="C32" s="26"/>
      <c r="D32" s="26"/>
      <c r="E32" s="10"/>
      <c r="F32" s="10"/>
      <c r="G32" s="10"/>
      <c r="H32" s="10"/>
      <c r="I32" s="10"/>
      <c r="J32" s="10"/>
      <c r="K32" s="10"/>
    </row>
    <row r="33" spans="1:16" s="5" customFormat="1">
      <c r="A33" s="16" t="s">
        <v>44</v>
      </c>
      <c r="B33" s="7"/>
      <c r="C33" s="7"/>
      <c r="D33" s="7"/>
      <c r="E33" s="1"/>
      <c r="F33" s="2"/>
      <c r="G33" s="6"/>
      <c r="H33" s="2"/>
      <c r="I33" s="6"/>
      <c r="J33" s="2"/>
      <c r="K33" s="1"/>
      <c r="L33"/>
      <c r="M33"/>
      <c r="N33" s="2"/>
      <c r="O33" s="2"/>
      <c r="P33" s="2"/>
    </row>
    <row r="34" spans="1:16">
      <c r="A34" s="26" t="s">
        <v>108</v>
      </c>
      <c r="F34" s="2"/>
      <c r="G34" s="2"/>
      <c r="H34" s="2"/>
      <c r="I34" s="2"/>
      <c r="J34" s="2"/>
    </row>
    <row r="35" spans="1:16">
      <c r="A35" s="26" t="s">
        <v>109</v>
      </c>
      <c r="B35" s="2"/>
      <c r="C35" s="2"/>
      <c r="D35" s="2"/>
      <c r="E35" s="2"/>
      <c r="K35" s="2"/>
      <c r="L35" s="2"/>
      <c r="M35" s="2"/>
    </row>
    <row r="36" spans="1:16">
      <c r="A36" s="26" t="s">
        <v>110</v>
      </c>
    </row>
    <row r="37" spans="1:16">
      <c r="A37" s="26" t="s">
        <v>111</v>
      </c>
    </row>
    <row r="39" spans="1:16">
      <c r="A39" s="5"/>
    </row>
  </sheetData>
  <sheetProtection password="DBBB" sheet="1" objects="1" scenarios="1" selectLockedCells="1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F4" sqref="F4"/>
    </sheetView>
  </sheetViews>
  <sheetFormatPr defaultRowHeight="15"/>
  <cols>
    <col min="1" max="1" width="18.42578125" style="10" customWidth="1"/>
    <col min="2" max="2" width="25" style="10" customWidth="1"/>
    <col min="3" max="3" width="38.7109375" style="10" customWidth="1"/>
    <col min="4" max="4" width="32.5703125" customWidth="1"/>
    <col min="5" max="5" width="25.5703125" customWidth="1"/>
    <col min="6" max="6" width="18.28515625" customWidth="1"/>
    <col min="7" max="7" width="20.85546875" customWidth="1"/>
  </cols>
  <sheetData>
    <row r="1" spans="1:6" ht="18.75">
      <c r="A1" s="56"/>
      <c r="B1" s="56"/>
      <c r="C1" s="56"/>
      <c r="D1" s="22"/>
      <c r="E1" s="22"/>
      <c r="F1" s="22"/>
    </row>
    <row r="2" spans="1:6">
      <c r="A2" s="3" t="s">
        <v>53</v>
      </c>
      <c r="B2" s="3" t="s">
        <v>54</v>
      </c>
      <c r="C2" s="3" t="s">
        <v>55</v>
      </c>
      <c r="D2" s="3" t="s">
        <v>56</v>
      </c>
      <c r="E2" s="3" t="s">
        <v>57</v>
      </c>
      <c r="F2" s="3" t="s">
        <v>58</v>
      </c>
    </row>
    <row r="3" spans="1:6" ht="75">
      <c r="A3" s="20" t="s">
        <v>59</v>
      </c>
      <c r="B3" s="20" t="s">
        <v>60</v>
      </c>
      <c r="C3" s="20" t="s">
        <v>61</v>
      </c>
      <c r="D3" s="20" t="s">
        <v>62</v>
      </c>
      <c r="E3" s="20" t="s">
        <v>63</v>
      </c>
      <c r="F3" s="20"/>
    </row>
    <row r="4" spans="1:6" ht="255">
      <c r="A4" s="20" t="s">
        <v>64</v>
      </c>
      <c r="B4" s="20" t="s">
        <v>65</v>
      </c>
      <c r="C4" s="20" t="s">
        <v>66</v>
      </c>
      <c r="D4" s="20" t="s">
        <v>67</v>
      </c>
      <c r="E4" s="20" t="s">
        <v>68</v>
      </c>
      <c r="F4" s="20" t="s">
        <v>69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15" sqref="B15"/>
    </sheetView>
  </sheetViews>
  <sheetFormatPr defaultRowHeight="15"/>
  <cols>
    <col min="1" max="1" width="53.28515625" style="2" customWidth="1"/>
    <col min="2" max="2" width="41.5703125" style="2" customWidth="1"/>
    <col min="3" max="3" width="33.28515625" style="2" customWidth="1"/>
    <col min="4" max="16384" width="9.140625" style="5"/>
  </cols>
  <sheetData>
    <row r="1" spans="1:6" ht="18.75">
      <c r="A1" s="56" t="s">
        <v>70</v>
      </c>
      <c r="B1" s="56"/>
      <c r="C1" s="56"/>
    </row>
    <row r="2" spans="1:6" ht="30">
      <c r="A2" s="3" t="s">
        <v>71</v>
      </c>
      <c r="B2" s="3" t="s">
        <v>10</v>
      </c>
      <c r="C2" s="3" t="s">
        <v>72</v>
      </c>
    </row>
    <row r="3" spans="1:6" ht="15" customHeight="1">
      <c r="A3" s="20" t="s">
        <v>3</v>
      </c>
      <c r="B3" s="21">
        <v>1000000</v>
      </c>
      <c r="C3" s="50" t="s">
        <v>73</v>
      </c>
      <c r="D3" s="2"/>
      <c r="E3" s="2"/>
      <c r="F3" s="2"/>
    </row>
    <row r="4" spans="1:6">
      <c r="A4" s="20" t="s">
        <v>5</v>
      </c>
      <c r="B4" s="21">
        <v>325000</v>
      </c>
      <c r="C4" s="53"/>
      <c r="D4" s="2"/>
      <c r="E4" s="2"/>
      <c r="F4" s="2"/>
    </row>
    <row r="5" spans="1:6">
      <c r="A5" s="20" t="s">
        <v>6</v>
      </c>
      <c r="B5" s="21">
        <v>1250000</v>
      </c>
      <c r="C5" s="53"/>
      <c r="D5" s="2"/>
      <c r="E5" s="2"/>
      <c r="F5" s="2"/>
    </row>
    <row r="6" spans="1:6">
      <c r="A6" s="20" t="s">
        <v>7</v>
      </c>
      <c r="B6" s="21">
        <v>750000</v>
      </c>
      <c r="C6" s="53"/>
      <c r="D6" s="2"/>
      <c r="E6" s="2"/>
      <c r="F6" s="2"/>
    </row>
    <row r="7" spans="1:6">
      <c r="A7" s="20" t="s">
        <v>0</v>
      </c>
      <c r="B7" s="21">
        <v>2000000</v>
      </c>
      <c r="C7" s="53"/>
      <c r="D7" s="2"/>
      <c r="E7" s="2"/>
      <c r="F7" s="2"/>
    </row>
    <row r="8" spans="1:6">
      <c r="A8" s="20" t="s">
        <v>74</v>
      </c>
      <c r="B8" s="21">
        <v>45000</v>
      </c>
      <c r="C8" s="57"/>
      <c r="D8" s="2"/>
      <c r="E8" s="2"/>
      <c r="F8" s="2"/>
    </row>
    <row r="9" spans="1:6" ht="30">
      <c r="A9" s="20" t="s">
        <v>75</v>
      </c>
      <c r="B9" s="21">
        <v>500000</v>
      </c>
      <c r="C9" s="20" t="s">
        <v>76</v>
      </c>
      <c r="D9" s="2"/>
      <c r="E9" s="2"/>
      <c r="F9" s="2"/>
    </row>
    <row r="10" spans="1:6" ht="30">
      <c r="A10" s="20" t="s">
        <v>77</v>
      </c>
      <c r="B10" s="21">
        <v>150000</v>
      </c>
      <c r="C10" s="20" t="s">
        <v>78</v>
      </c>
      <c r="D10" s="2"/>
      <c r="E10" s="2"/>
      <c r="F10" s="2"/>
    </row>
    <row r="11" spans="1:6" ht="30">
      <c r="A11" s="20" t="s">
        <v>79</v>
      </c>
      <c r="B11" s="21">
        <v>2500000</v>
      </c>
      <c r="C11" s="21" t="s">
        <v>80</v>
      </c>
      <c r="D11" s="2"/>
      <c r="E11" s="2"/>
      <c r="F11" s="2"/>
    </row>
    <row r="12" spans="1:6">
      <c r="B12" s="6"/>
      <c r="C12" s="6"/>
    </row>
  </sheetData>
  <mergeCells count="2">
    <mergeCell ref="A1:C1"/>
    <mergeCell ref="C3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организация пространства</vt:lpstr>
      <vt:lpstr>оснащение и услуги</vt:lpstr>
      <vt:lpstr>окупаемость</vt:lpstr>
      <vt:lpstr>Сопутствующий бизнес</vt:lpstr>
      <vt:lpstr>оснащение для оптики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</dc:creator>
  <cp:lastModifiedBy>fam</cp:lastModifiedBy>
  <dcterms:created xsi:type="dcterms:W3CDTF">2014-09-09T10:07:08Z</dcterms:created>
  <dcterms:modified xsi:type="dcterms:W3CDTF">2015-04-02T09:47:27Z</dcterms:modified>
</cp:coreProperties>
</file>